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<sst xmlns="http://schemas.openxmlformats.org/spreadsheetml/2006/main" count="7794" uniqueCount="729">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</sst>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8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8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8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8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8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9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9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9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9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9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9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49" fontId="22" fillId="3" borderId="85" xfId="1144" applyNumberFormat="1" applyFont="1" applyFill="1" applyBorder="1" applyAlignment="1" applyProtection="1">
      <alignment horizontal="center" vertical="center" wrapText="1"/>
      <protection/>
    </xf>
    <xf numFmtId="49" fontId="22" fillId="3" borderId="82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79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3" sqref="L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2023</v>
      </c>
    </row>
    <row r="3" spans="1:14" ht="15" customHeight="1">
      <c r="A3" s="26"/>
      <c r="D3" s="94"/>
      <c r="E3" s="95"/>
      <c r="F3" s="96"/>
      <c r="G3" s="191" t="e">
        <f>version</f>
        <v>#NAME?</v>
      </c>
      <c r="H3" s="192"/>
      <c r="M3" s="28" t="s">
        <v>120</v>
      </c>
      <c r="N3" s="1">
        <f>N2-1</f>
        <v>2022</v>
      </c>
    </row>
    <row r="4" spans="4:14" ht="30" customHeight="1" thickBot="1">
      <c r="D4" s="92"/>
      <c r="E4" s="193" t="s">
        <v>131</v>
      </c>
      <c r="F4" s="194"/>
      <c r="G4" s="195"/>
      <c r="H4" s="100"/>
      <c r="M4" s="28" t="s">
        <v>121</v>
      </c>
      <c r="N4" s="1">
        <f>N2-2</f>
        <v>2021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8" t="s">
        <v>107</v>
      </c>
      <c r="G6" s="199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179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0" t="s">
        <v>491</v>
      </c>
      <c r="G10" s="201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202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202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203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4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5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6" t="s">
        <v>21</v>
      </c>
      <c r="F19" s="197"/>
      <c r="G19" s="113" t="s">
        <v>724</v>
      </c>
      <c r="H19" s="100"/>
    </row>
    <row r="20" spans="1:8" ht="30" customHeight="1">
      <c r="A20" s="32"/>
      <c r="D20" s="92"/>
      <c r="E20" s="186" t="s">
        <v>22</v>
      </c>
      <c r="F20" s="187"/>
      <c r="G20" s="114" t="s">
        <v>725</v>
      </c>
      <c r="H20" s="100"/>
    </row>
    <row r="21" spans="1:8" ht="21" customHeight="1">
      <c r="A21" s="32"/>
      <c r="D21" s="92"/>
      <c r="E21" s="188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88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88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88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89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89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89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0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15:E17"/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tabSelected="1" zoomScale="75" zoomScaleNormal="75" zoomScalePageLayoutView="0" workbookViewId="0" topLeftCell="C7">
      <pane xSplit="3" ySplit="10" topLeftCell="S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46" sqref="W45:W46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2023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Октябрь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599.355298</v>
      </c>
      <c r="G20" s="48">
        <f t="shared" si="0"/>
        <v>537.974298</v>
      </c>
      <c r="H20" s="48">
        <f t="shared" si="0"/>
        <v>74.37114579736016</v>
      </c>
      <c r="I20" s="48">
        <f t="shared" si="0"/>
        <v>0</v>
      </c>
      <c r="J20" s="48">
        <f t="shared" si="0"/>
        <v>122.86016504779849</v>
      </c>
      <c r="K20" s="48">
        <f t="shared" si="0"/>
        <v>340.74298715484133</v>
      </c>
      <c r="L20" s="48">
        <f t="shared" si="0"/>
        <v>61.38099999999999</v>
      </c>
      <c r="M20" s="48">
        <f t="shared" si="0"/>
        <v>7.940325292122497</v>
      </c>
      <c r="N20" s="48">
        <f t="shared" si="0"/>
        <v>0</v>
      </c>
      <c r="O20" s="48">
        <f t="shared" si="0"/>
        <v>15.877816173081861</v>
      </c>
      <c r="P20" s="48">
        <f t="shared" si="0"/>
        <v>37.56285853479564</v>
      </c>
      <c r="Q20" s="48">
        <f>IF(G20=0,0,T20/G20)</f>
        <v>2.8392652870325783</v>
      </c>
      <c r="R20" s="48">
        <f>IF(L20=0,0,U20/L20)</f>
        <v>3.030039225656147</v>
      </c>
      <c r="S20" s="48">
        <f>SUM(S21:S24)</f>
        <v>1713.43858733712</v>
      </c>
      <c r="T20" s="48">
        <f>SUM(T21:T24)</f>
        <v>1527.4517496271199</v>
      </c>
      <c r="U20" s="48">
        <f>SUM(U21:U24)</f>
        <v>185.98683770999995</v>
      </c>
      <c r="V20" s="48">
        <f>SUM(V21:V24)</f>
        <v>0</v>
      </c>
      <c r="W20" s="131">
        <f>SUM(W21:W24)</f>
        <v>1713.43858733712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575.7399999999999</v>
      </c>
      <c r="G22" s="48">
        <f>H22+I22+J22+K22</f>
        <v>520.9739999999999</v>
      </c>
      <c r="H22" s="56">
        <v>74.37114579736016</v>
      </c>
      <c r="I22" s="56"/>
      <c r="J22" s="56">
        <v>113.12245904779849</v>
      </c>
      <c r="K22" s="56">
        <v>333.48039515484135</v>
      </c>
      <c r="L22" s="48">
        <f>M22+N22+O22+P22</f>
        <v>54.76599999999999</v>
      </c>
      <c r="M22" s="56">
        <v>7.940325292122497</v>
      </c>
      <c r="N22" s="56"/>
      <c r="O22" s="56">
        <v>12.070929877905101</v>
      </c>
      <c r="P22" s="56">
        <v>34.754744829972395</v>
      </c>
      <c r="Q22" s="56">
        <v>2.81893</v>
      </c>
      <c r="R22" s="56">
        <v>3.02661</v>
      </c>
      <c r="S22" s="48">
        <f>T22+U22</f>
        <v>1634.34456108</v>
      </c>
      <c r="T22" s="56">
        <f>G22*Q22</f>
        <v>1468.5892378199999</v>
      </c>
      <c r="U22" s="56">
        <f>L22*R22</f>
        <v>165.75532325999995</v>
      </c>
      <c r="V22" s="56">
        <v>0</v>
      </c>
      <c r="W22" s="57">
        <f>S22-V22</f>
        <v>1634.34456108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23.615298000000017</v>
      </c>
      <c r="G23" s="48">
        <f>H23+I23+J23+K23</f>
        <v>17.00029800000002</v>
      </c>
      <c r="H23" s="56"/>
      <c r="I23" s="56"/>
      <c r="J23" s="56">
        <v>9.737706000000006</v>
      </c>
      <c r="K23" s="56">
        <v>7.262592000000012</v>
      </c>
      <c r="L23" s="48">
        <f>M23+N23+O23+P23</f>
        <v>6.615</v>
      </c>
      <c r="M23" s="56"/>
      <c r="N23" s="56"/>
      <c r="O23" s="56">
        <v>3.8068862951767604</v>
      </c>
      <c r="P23" s="56">
        <v>2.80811370482324</v>
      </c>
      <c r="Q23" s="56">
        <v>3.46244</v>
      </c>
      <c r="R23" s="56">
        <v>3.05843</v>
      </c>
      <c r="S23" s="48">
        <f>T23+U23</f>
        <v>79.09402625712006</v>
      </c>
      <c r="T23" s="56">
        <f>G23*Q23</f>
        <v>58.862511807120065</v>
      </c>
      <c r="U23" s="56">
        <f>L23*R23</f>
        <v>20.23151445</v>
      </c>
      <c r="V23" s="56"/>
      <c r="W23" s="57">
        <f>S23-V23</f>
        <v>79.09402625712006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2023-11-21T04:27:02Z</cp:lastPrinted>
  <dcterms:created xsi:type="dcterms:W3CDTF">2009-01-25T23:42:29Z</dcterms:created>
  <dcterms:modified xsi:type="dcterms:W3CDTF">2023-11-21T04:27:38Z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